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420" windowHeight="11020" tabRatio="828" activeTab="0"/>
  </bookViews>
  <sheets>
    <sheet name="Tỷ lệ lợi nhuận đầu tư " sheetId="1" r:id="rId1"/>
  </sheets>
  <definedNames/>
  <calcPr fullCalcOnLoad="1"/>
</workbook>
</file>

<file path=xl/sharedStrings.xml><?xml version="1.0" encoding="utf-8"?>
<sst xmlns="http://schemas.openxmlformats.org/spreadsheetml/2006/main" count="59" uniqueCount="55">
  <si>
    <t>1500Kg/m3</t>
  </si>
  <si>
    <t>P.0 425#</t>
  </si>
  <si>
    <t>1400Kg/m3</t>
  </si>
  <si>
    <t>5mm</t>
  </si>
  <si>
    <t>Thông số</t>
  </si>
  <si>
    <t>Giá đơn vị</t>
  </si>
  <si>
    <t>Giá đơn vị/tấn</t>
  </si>
  <si>
    <t>Giá đơn vị/ Kg</t>
  </si>
  <si>
    <t>Xi măng</t>
  </si>
  <si>
    <t xml:space="preserve">Cát </t>
  </si>
  <si>
    <t>Mạt đá</t>
  </si>
  <si>
    <t>Tro bay</t>
  </si>
  <si>
    <t>Cát trung bình</t>
  </si>
  <si>
    <t>Khối lượng riêng</t>
  </si>
  <si>
    <t>Đối tượng</t>
  </si>
  <si>
    <t>Khối lượng mỗi đơn vị (kg)</t>
  </si>
  <si>
    <t>Vật liệu đầu vào</t>
  </si>
  <si>
    <t>Cát</t>
  </si>
  <si>
    <t xml:space="preserve"> Lương và phước lợi</t>
  </si>
  <si>
    <t>Giá đơn vị(VND)</t>
  </si>
  <si>
    <t>Khối lượng vật liệu (Kg)</t>
  </si>
  <si>
    <t>Giá vật liệu(VNĐ/kg)</t>
  </si>
  <si>
    <t>Công thức (%)</t>
  </si>
  <si>
    <t>Khác</t>
  </si>
  <si>
    <t>Chi phí bảo dưỡng</t>
  </si>
  <si>
    <t>Năng lượng tiêu hao</t>
  </si>
  <si>
    <t>Giá bán</t>
  </si>
  <si>
    <t>Lợi nhuận năm</t>
  </si>
  <si>
    <t>Mỡ, dầu máy, dầu hộp số, ...35000 VNĐ / ngày (cho bộ phễu cân và cối trộn)</t>
  </si>
  <si>
    <t>120KW * vnd2000 *8 giờ/19200 viên gạch</t>
  </si>
  <si>
    <t>Tỷ lệ chi phí</t>
  </si>
  <si>
    <t>Tỷ lệ lợi nhuận</t>
  </si>
  <si>
    <t>Tổng chi phí sản xuất</t>
  </si>
  <si>
    <t xml:space="preserve">Lưu ý: </t>
  </si>
  <si>
    <t>1. Tính toán trên dựa vào công thức kinh nghiệm của các kỹ sư của chúng tôi, chi phí thực tế sẽ được kiểm nghiệm theo giá các vật liệu tại địa phương,</t>
  </si>
  <si>
    <t>2. Mỗi tỉnh thành khác nhau thì giá vật liệu và nhân công cũng khác nhau, giá thành phẩm cũng khác nhau, do vậy cần được tính toán cho phù hợp.</t>
  </si>
  <si>
    <t>tạm tính VND 1000/viên</t>
  </si>
  <si>
    <r>
      <rPr>
        <sz val="10.5"/>
        <color indexed="8"/>
        <rFont val="Calibri"/>
        <family val="2"/>
      </rPr>
      <t>1. Gạch lỗ tiêu chuẩn (210x100x60mm)</t>
    </r>
    <r>
      <rPr>
        <sz val="10.5"/>
        <color indexed="8"/>
        <rFont val="Times New Roman"/>
        <family val="1"/>
      </rPr>
      <t xml:space="preserve"> </t>
    </r>
    <r>
      <rPr>
        <sz val="11"/>
        <color indexed="8"/>
        <rFont val="Calibri"/>
        <family val="2"/>
      </rPr>
      <t>, khối lượng mỗi viên: 1.8kg, ứng lực :10Mpa, 70000 viên/8 giờ</t>
    </r>
  </si>
  <si>
    <t>2. Tiền xây dựng cơ bản</t>
  </si>
  <si>
    <t xml:space="preserve">3. Tiền xây nhà tiền chế </t>
  </si>
  <si>
    <t>4.Máy xúc lật 3 khối</t>
  </si>
  <si>
    <t xml:space="preserve">5. xe nâng (2 xe 3T ) </t>
  </si>
  <si>
    <t xml:space="preserve">Tổng chi phí </t>
  </si>
  <si>
    <t>Hệ số thời gian hoàn vốn</t>
  </si>
  <si>
    <t>Năng lực sản xuất (viên/ 8 tiếng 1 ngày)</t>
  </si>
  <si>
    <t>khi lắp đặt và vận hành thiết bị</t>
  </si>
  <si>
    <r>
      <t>Mỗi viên</t>
    </r>
    <r>
      <rPr>
        <b/>
        <sz val="11"/>
        <color indexed="10"/>
        <rFont val="Calibri"/>
        <family val="2"/>
      </rPr>
      <t>（Lợi nhuận）* mỗi ngày 70000 viên * 300 ngày làm việc 1 năm</t>
    </r>
  </si>
  <si>
    <t>12 nhân công *250000 VNĐ mỗi ngày /70000 viên gạch</t>
  </si>
  <si>
    <t>Chi phí đầu tư dây chuyền bán tự động</t>
  </si>
  <si>
    <t>1. Giá sơ bộ dây chuyền bán tự động (tham chiếu)</t>
  </si>
  <si>
    <t>PHÂN TÍCH CHƯƠNG TRÌNH KINH DOANH GẠCH BLOCK 
bằng máy 10 bán tự động</t>
  </si>
  <si>
    <t xml:space="preserve">CÔNG TY CỔ PHẦN KINH DOANH QUỐC TẾ ĐẠI VIỆT </t>
  </si>
  <si>
    <t>0911.316.316</t>
  </si>
  <si>
    <t>0905.618.666</t>
  </si>
  <si>
    <t>ww.epce.vn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</si>
</sst>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0_ "/>
    <numFmt numFmtId="191" formatCode="0.00_ "/>
    <numFmt numFmtId="192" formatCode="0.000_ "/>
    <numFmt numFmtId="193" formatCode="#,##0_ "/>
    <numFmt numFmtId="194" formatCode="0.0_ "/>
    <numFmt numFmtId="195" formatCode="[$₹-439]\ #,##0;[$₹-439]\ \-#,##0"/>
    <numFmt numFmtId="196" formatCode="_ [$VND]\ * #,##0.00_ ;_ [$VND]\ * \-#,##0.00_ ;_ [$VND]\ * &quot;-&quot;??_ ;_ @_ "/>
    <numFmt numFmtId="197" formatCode="0.0000000000"/>
    <numFmt numFmtId="198" formatCode="0.00000000000"/>
    <numFmt numFmtId="199" formatCode="0.000000000000"/>
    <numFmt numFmtId="200" formatCode="0.000000000"/>
    <numFmt numFmtId="201" formatCode="0.00000000"/>
    <numFmt numFmtId="202" formatCode="0.0000000"/>
    <numFmt numFmtId="203" formatCode="0.000000"/>
    <numFmt numFmtId="204" formatCode="0.00000"/>
    <numFmt numFmtId="205" formatCode="0.0000"/>
    <numFmt numFmtId="206" formatCode="0.000"/>
  </numFmts>
  <fonts count="66">
    <font>
      <sz val="11"/>
      <color theme="1"/>
      <name val="Tahoma"/>
      <family val="2"/>
    </font>
    <font>
      <sz val="11"/>
      <color indexed="8"/>
      <name val="宋体"/>
      <family val="0"/>
    </font>
    <font>
      <sz val="9"/>
      <name val="Tahoma"/>
      <family val="2"/>
    </font>
    <font>
      <sz val="10.5"/>
      <color indexed="8"/>
      <name val="Times New Roman"/>
      <family val="1"/>
    </font>
    <font>
      <sz val="11"/>
      <color indexed="8"/>
      <name val="Calibri"/>
      <family val="2"/>
    </font>
    <font>
      <b/>
      <sz val="11"/>
      <color indexed="10"/>
      <name val="Calibri"/>
      <family val="2"/>
    </font>
    <font>
      <sz val="10.5"/>
      <color indexed="8"/>
      <name val="Calibri"/>
      <family val="2"/>
    </font>
    <font>
      <sz val="11"/>
      <color indexed="8"/>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4"/>
      <color indexed="10"/>
      <name val="Times New Roman"/>
      <family val="1"/>
    </font>
    <font>
      <sz val="11"/>
      <color indexed="9"/>
      <name val="Tahoma"/>
      <family val="2"/>
    </font>
    <font>
      <b/>
      <sz val="16"/>
      <color indexed="8"/>
      <name val="Times New Roman"/>
      <family val="1"/>
    </font>
    <font>
      <b/>
      <sz val="16"/>
      <color indexed="10"/>
      <name val="Times New Roman"/>
      <family val="1"/>
    </font>
    <font>
      <b/>
      <sz val="11"/>
      <color indexed="8"/>
      <name val="Tahoma"/>
      <family val="2"/>
    </font>
    <font>
      <b/>
      <sz val="14"/>
      <color indexed="8"/>
      <name val="Times New Roman"/>
      <family val="1"/>
    </font>
    <font>
      <sz val="14"/>
      <color indexed="8"/>
      <name val="Times New Roman"/>
      <family val="1"/>
    </font>
    <font>
      <b/>
      <sz val="22"/>
      <color indexed="8"/>
      <name val="Calibri"/>
      <family val="2"/>
    </font>
    <font>
      <b/>
      <i/>
      <sz val="11"/>
      <color indexed="8"/>
      <name val="Tahoma"/>
      <family val="0"/>
    </font>
    <font>
      <u val="single"/>
      <sz val="11"/>
      <color indexed="12"/>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14"/>
      <color rgb="FFFF0000"/>
      <name val="Times New Roman"/>
      <family val="1"/>
    </font>
    <font>
      <sz val="11"/>
      <color theme="0"/>
      <name val="Tahoma"/>
      <family val="2"/>
    </font>
    <font>
      <b/>
      <sz val="16"/>
      <color theme="1"/>
      <name val="Times New Roman"/>
      <family val="1"/>
    </font>
    <font>
      <b/>
      <sz val="16"/>
      <color rgb="FFFF0000"/>
      <name val="Times New Roman"/>
      <family val="1"/>
    </font>
    <font>
      <b/>
      <sz val="11"/>
      <color rgb="FFFF0000"/>
      <name val="Calibri"/>
      <family val="2"/>
    </font>
    <font>
      <b/>
      <sz val="11"/>
      <color theme="1"/>
      <name val="Tahoma"/>
      <family val="2"/>
    </font>
    <font>
      <sz val="11"/>
      <color rgb="FF000000"/>
      <name val="Calibri"/>
      <family val="2"/>
    </font>
    <font>
      <b/>
      <sz val="22"/>
      <color theme="1"/>
      <name val="Calibri"/>
      <family val="2"/>
    </font>
    <font>
      <sz val="10.5"/>
      <color theme="1"/>
      <name val="Times New Roman"/>
      <family val="1"/>
    </font>
    <font>
      <b/>
      <sz val="14"/>
      <color theme="1"/>
      <name val="Times New Roman"/>
      <family val="1"/>
    </font>
    <font>
      <sz val="14"/>
      <color theme="1"/>
      <name val="Times New Roman"/>
      <family val="1"/>
    </font>
    <font>
      <b/>
      <i/>
      <sz val="11"/>
      <color theme="1"/>
      <name val="Tahoma"/>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3366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thin"/>
      <right style="thin"/>
      <top style="thin"/>
      <bottom style="thin"/>
    </border>
    <border>
      <left style="medium"/>
      <right style="thin"/>
      <top>
        <color indexed="63"/>
      </top>
      <bottom style="thin"/>
    </border>
    <border>
      <left style="medium"/>
      <right style="thin"/>
      <top style="medium"/>
      <bottom style="thin"/>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53" fillId="0" borderId="0">
      <alignment/>
      <protection/>
    </xf>
  </cellStyleXfs>
  <cellXfs count="76">
    <xf numFmtId="0" fontId="0" fillId="0" borderId="0" xfId="0" applyAlignment="1">
      <alignment/>
    </xf>
    <xf numFmtId="0" fontId="35" fillId="0" borderId="10" xfId="0" applyFont="1" applyBorder="1" applyAlignment="1">
      <alignment horizontal="left" vertical="center" wrapText="1"/>
    </xf>
    <xf numFmtId="0" fontId="35" fillId="0" borderId="0" xfId="0" applyFont="1" applyAlignment="1">
      <alignment horizontal="justify" vertical="center"/>
    </xf>
    <xf numFmtId="0" fontId="35" fillId="0" borderId="10" xfId="0" applyFont="1" applyBorder="1" applyAlignment="1">
      <alignment horizontal="justify" vertical="center" wrapText="1"/>
    </xf>
    <xf numFmtId="0" fontId="35" fillId="0" borderId="11" xfId="0" applyFont="1" applyBorder="1" applyAlignment="1">
      <alignment horizontal="justify" vertical="center" wrapText="1"/>
    </xf>
    <xf numFmtId="0" fontId="35" fillId="0" borderId="12" xfId="0" applyFont="1" applyBorder="1" applyAlignment="1">
      <alignment horizontal="justify" vertical="center" wrapText="1"/>
    </xf>
    <xf numFmtId="0" fontId="35" fillId="0" borderId="13" xfId="0" applyFont="1" applyBorder="1" applyAlignment="1">
      <alignment horizontal="justify" vertical="center" wrapText="1"/>
    </xf>
    <xf numFmtId="191" fontId="35" fillId="0" borderId="12" xfId="0" applyNumberFormat="1" applyFont="1" applyBorder="1" applyAlignment="1">
      <alignment horizontal="justify" vertical="center" wrapText="1"/>
    </xf>
    <xf numFmtId="191" fontId="35" fillId="0" borderId="10" xfId="0" applyNumberFormat="1" applyFont="1" applyBorder="1" applyAlignment="1">
      <alignment horizontal="left" vertical="center" wrapText="1"/>
    </xf>
    <xf numFmtId="191" fontId="35" fillId="0" borderId="13" xfId="0" applyNumberFormat="1" applyFont="1" applyBorder="1" applyAlignment="1">
      <alignment horizontal="left" vertical="center" wrapText="1"/>
    </xf>
    <xf numFmtId="0" fontId="35" fillId="33" borderId="12" xfId="0" applyFont="1" applyFill="1" applyBorder="1" applyAlignment="1">
      <alignment horizontal="center" vertical="center" wrapText="1"/>
    </xf>
    <xf numFmtId="0" fontId="35" fillId="33" borderId="14" xfId="0" applyFont="1" applyFill="1" applyBorder="1" applyAlignment="1">
      <alignment horizontal="center" vertical="center" wrapText="1"/>
    </xf>
    <xf numFmtId="193" fontId="54" fillId="0" borderId="0" xfId="0" applyNumberFormat="1" applyFont="1" applyAlignment="1">
      <alignment horizontal="left" vertical="center"/>
    </xf>
    <xf numFmtId="0" fontId="54" fillId="0" borderId="0" xfId="0" applyFont="1" applyAlignment="1">
      <alignment vertical="center"/>
    </xf>
    <xf numFmtId="0" fontId="55" fillId="0" borderId="0" xfId="0" applyFont="1" applyAlignment="1">
      <alignment/>
    </xf>
    <xf numFmtId="0" fontId="56" fillId="0" borderId="0" xfId="0" applyFont="1" applyBorder="1" applyAlignment="1">
      <alignment horizontal="left" vertical="center"/>
    </xf>
    <xf numFmtId="191" fontId="57" fillId="0" borderId="0" xfId="0" applyNumberFormat="1" applyFont="1" applyBorder="1" applyAlignment="1">
      <alignment horizontal="left" vertical="center"/>
    </xf>
    <xf numFmtId="0" fontId="56" fillId="0" borderId="0" xfId="0" applyFont="1" applyBorder="1" applyAlignment="1">
      <alignment vertical="center"/>
    </xf>
    <xf numFmtId="0" fontId="58" fillId="0" borderId="0" xfId="0" applyFont="1" applyBorder="1" applyAlignment="1">
      <alignment horizontal="left" vertical="center" wrapText="1"/>
    </xf>
    <xf numFmtId="193" fontId="58" fillId="0" borderId="0" xfId="0" applyNumberFormat="1" applyFont="1" applyBorder="1" applyAlignment="1">
      <alignment horizontal="left" vertical="center" wrapText="1"/>
    </xf>
    <xf numFmtId="0" fontId="35" fillId="34" borderId="10" xfId="0" applyFont="1" applyFill="1" applyBorder="1" applyAlignment="1">
      <alignment horizontal="left" vertical="center" wrapText="1"/>
    </xf>
    <xf numFmtId="0" fontId="35" fillId="34" borderId="10" xfId="0" applyFont="1" applyFill="1" applyBorder="1" applyAlignment="1">
      <alignment horizontal="justify" vertical="center" wrapText="1"/>
    </xf>
    <xf numFmtId="0" fontId="59" fillId="0" borderId="0" xfId="0" applyFont="1" applyAlignment="1">
      <alignment/>
    </xf>
    <xf numFmtId="0" fontId="0" fillId="0" borderId="0" xfId="0" applyFont="1" applyAlignment="1">
      <alignment/>
    </xf>
    <xf numFmtId="0" fontId="35" fillId="0" borderId="12" xfId="0" applyFont="1" applyBorder="1" applyAlignment="1">
      <alignment horizontal="left" vertical="center" wrapText="1"/>
    </xf>
    <xf numFmtId="0" fontId="54" fillId="0" borderId="0" xfId="0" applyFont="1" applyAlignment="1">
      <alignment horizontal="left" vertical="center"/>
    </xf>
    <xf numFmtId="0" fontId="35" fillId="0" borderId="0" xfId="0" applyFont="1" applyAlignment="1">
      <alignment/>
    </xf>
    <xf numFmtId="195" fontId="0" fillId="0" borderId="13" xfId="0" applyNumberFormat="1" applyBorder="1" applyAlignment="1">
      <alignment/>
    </xf>
    <xf numFmtId="196" fontId="35" fillId="33" borderId="12" xfId="0" applyNumberFormat="1" applyFont="1" applyFill="1" applyBorder="1" applyAlignment="1">
      <alignment horizontal="justify" vertical="center" wrapText="1"/>
    </xf>
    <xf numFmtId="196" fontId="35" fillId="33" borderId="15" xfId="0" applyNumberFormat="1" applyFont="1" applyFill="1" applyBorder="1" applyAlignment="1">
      <alignment horizontal="justify" vertical="center" wrapText="1"/>
    </xf>
    <xf numFmtId="0" fontId="35" fillId="0" borderId="16" xfId="0" applyFont="1" applyBorder="1" applyAlignment="1">
      <alignment horizontal="left" vertical="center" wrapText="1"/>
    </xf>
    <xf numFmtId="191" fontId="35" fillId="0" borderId="16" xfId="0" applyNumberFormat="1" applyFont="1" applyBorder="1" applyAlignment="1">
      <alignment horizontal="left" vertical="center" wrapText="1"/>
    </xf>
    <xf numFmtId="0" fontId="35" fillId="0" borderId="17" xfId="0" applyFont="1" applyBorder="1" applyAlignment="1">
      <alignment horizontal="left" vertical="center" wrapText="1"/>
    </xf>
    <xf numFmtId="0" fontId="35" fillId="0" borderId="13" xfId="0" applyFont="1" applyBorder="1" applyAlignment="1">
      <alignment horizontal="left" vertical="center" wrapText="1"/>
    </xf>
    <xf numFmtId="196" fontId="35" fillId="33" borderId="18" xfId="0" applyNumberFormat="1" applyFont="1" applyFill="1" applyBorder="1" applyAlignment="1">
      <alignment horizontal="justify" vertical="center" wrapText="1"/>
    </xf>
    <xf numFmtId="195" fontId="0" fillId="0" borderId="19" xfId="0" applyNumberFormat="1" applyBorder="1" applyAlignment="1">
      <alignment/>
    </xf>
    <xf numFmtId="10" fontId="0" fillId="33" borderId="20" xfId="0" applyNumberFormat="1" applyFill="1" applyBorder="1" applyAlignment="1">
      <alignment/>
    </xf>
    <xf numFmtId="0" fontId="35" fillId="0" borderId="20" xfId="0" applyFont="1" applyFill="1" applyBorder="1" applyAlignment="1">
      <alignment horizontal="left" vertical="center" wrapText="1"/>
    </xf>
    <xf numFmtId="9" fontId="35" fillId="0" borderId="17" xfId="0" applyNumberFormat="1" applyFont="1" applyBorder="1" applyAlignment="1">
      <alignment horizontal="left" vertical="center" wrapText="1"/>
    </xf>
    <xf numFmtId="10" fontId="0" fillId="0" borderId="20" xfId="0" applyNumberFormat="1" applyBorder="1" applyAlignment="1">
      <alignment/>
    </xf>
    <xf numFmtId="0" fontId="0" fillId="33" borderId="20" xfId="0" applyFill="1" applyBorder="1" applyAlignment="1">
      <alignment/>
    </xf>
    <xf numFmtId="9" fontId="35" fillId="0" borderId="21" xfId="0" applyNumberFormat="1" applyFont="1" applyBorder="1" applyAlignment="1">
      <alignment horizontal="left" vertical="center" wrapText="1"/>
    </xf>
    <xf numFmtId="9" fontId="35" fillId="0" borderId="22" xfId="0" applyNumberFormat="1" applyFont="1" applyBorder="1" applyAlignment="1">
      <alignment horizontal="left" vertical="center" wrapText="1"/>
    </xf>
    <xf numFmtId="0" fontId="60" fillId="0" borderId="14" xfId="0" applyFont="1" applyBorder="1" applyAlignment="1">
      <alignment horizontal="left" vertical="center" wrapText="1"/>
    </xf>
    <xf numFmtId="0" fontId="60" fillId="0" borderId="15"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35" fillId="0" borderId="12" xfId="0" applyFont="1" applyBorder="1" applyAlignment="1">
      <alignment horizontal="left" vertical="center" wrapText="1"/>
    </xf>
    <xf numFmtId="0" fontId="58" fillId="0" borderId="14" xfId="0" applyFont="1" applyBorder="1" applyAlignment="1">
      <alignment horizontal="left" vertical="center" wrapText="1"/>
    </xf>
    <xf numFmtId="0" fontId="58" fillId="0" borderId="12" xfId="0" applyFont="1" applyBorder="1" applyAlignment="1">
      <alignment horizontal="left" vertical="center" wrapText="1"/>
    </xf>
    <xf numFmtId="0" fontId="58" fillId="0" borderId="15" xfId="0" applyFont="1" applyBorder="1" applyAlignment="1">
      <alignment horizontal="left" vertical="center" wrapText="1"/>
    </xf>
    <xf numFmtId="195" fontId="0" fillId="0" borderId="19" xfId="0" applyNumberFormat="1" applyBorder="1" applyAlignment="1">
      <alignment horizontal="right" vertical="center"/>
    </xf>
    <xf numFmtId="195" fontId="0" fillId="0" borderId="11" xfId="0" applyNumberFormat="1" applyBorder="1" applyAlignment="1">
      <alignment horizontal="righ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3" fillId="0" borderId="0" xfId="0" applyFont="1" applyAlignment="1">
      <alignment horizontal="left" vertical="center"/>
    </xf>
    <xf numFmtId="0" fontId="62" fillId="0" borderId="0" xfId="0" applyFont="1" applyAlignment="1">
      <alignment horizontal="left" vertical="center"/>
    </xf>
    <xf numFmtId="0" fontId="35" fillId="0" borderId="23" xfId="0" applyFont="1" applyBorder="1" applyAlignment="1">
      <alignment horizontal="left" vertical="center" wrapText="1"/>
    </xf>
    <xf numFmtId="0" fontId="35" fillId="0" borderId="17" xfId="0" applyFont="1" applyBorder="1" applyAlignment="1">
      <alignment horizontal="left" vertical="center" wrapText="1"/>
    </xf>
    <xf numFmtId="0" fontId="35" fillId="0" borderId="19"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3" xfId="0" applyFont="1" applyBorder="1" applyAlignment="1">
      <alignment horizontal="center" vertical="center" wrapText="1"/>
    </xf>
    <xf numFmtId="2" fontId="63" fillId="35" borderId="27" xfId="0" applyNumberFormat="1" applyFont="1" applyFill="1" applyBorder="1" applyAlignment="1">
      <alignment horizontal="center" vertical="center"/>
    </xf>
    <xf numFmtId="2" fontId="63" fillId="35" borderId="28" xfId="0" applyNumberFormat="1" applyFont="1" applyFill="1" applyBorder="1" applyAlignment="1">
      <alignment horizontal="center" vertical="center"/>
    </xf>
    <xf numFmtId="0" fontId="63" fillId="0" borderId="13" xfId="0" applyFont="1" applyBorder="1" applyAlignment="1">
      <alignment horizontal="left" vertical="center"/>
    </xf>
    <xf numFmtId="0" fontId="63" fillId="0" borderId="14" xfId="0" applyFont="1" applyBorder="1" applyAlignment="1">
      <alignment horizontal="left" vertical="center"/>
    </xf>
    <xf numFmtId="0" fontId="63" fillId="0" borderId="17" xfId="0" applyFont="1" applyBorder="1" applyAlignment="1">
      <alignment horizontal="left" vertical="center"/>
    </xf>
    <xf numFmtId="0" fontId="63" fillId="0" borderId="0" xfId="0" applyFont="1" applyBorder="1" applyAlignment="1">
      <alignment horizontal="left" vertical="center"/>
    </xf>
    <xf numFmtId="0" fontId="64" fillId="0" borderId="13" xfId="0" applyFont="1" applyBorder="1" applyAlignment="1">
      <alignment horizontal="left" vertical="center"/>
    </xf>
    <xf numFmtId="196" fontId="35" fillId="33" borderId="19" xfId="0" applyNumberFormat="1" applyFont="1" applyFill="1" applyBorder="1" applyAlignment="1">
      <alignment horizontal="center" vertical="center" wrapText="1"/>
    </xf>
    <xf numFmtId="196" fontId="35" fillId="33" borderId="11" xfId="0" applyNumberFormat="1" applyFont="1" applyFill="1" applyBorder="1" applyAlignment="1">
      <alignment horizontal="center" vertical="center" wrapText="1"/>
    </xf>
    <xf numFmtId="196" fontId="35" fillId="36" borderId="12" xfId="0" applyNumberFormat="1" applyFont="1" applyFill="1" applyBorder="1" applyAlignment="1">
      <alignment horizontal="justify" vertical="center" wrapText="1"/>
    </xf>
    <xf numFmtId="0" fontId="65" fillId="0" borderId="0" xfId="0" applyFont="1" applyAlignment="1">
      <alignment/>
    </xf>
    <xf numFmtId="0" fontId="45" fillId="0" borderId="0" xfId="52"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 name="常规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ce.vn" TargetMode="External" /></Relationships>
</file>

<file path=xl/worksheets/sheet1.xml><?xml version="1.0" encoding="utf-8"?>
<worksheet xmlns="http://schemas.openxmlformats.org/spreadsheetml/2006/main" xmlns:r="http://schemas.openxmlformats.org/officeDocument/2006/relationships">
  <sheetPr>
    <tabColor rgb="FFFF0000"/>
  </sheetPr>
  <dimension ref="B2:K37"/>
  <sheetViews>
    <sheetView showGridLines="0" tabSelected="1" zoomScale="110" zoomScaleNormal="110" workbookViewId="0" topLeftCell="A1">
      <selection activeCell="B28" sqref="B28:F28"/>
    </sheetView>
  </sheetViews>
  <sheetFormatPr defaultColWidth="19.375" defaultRowHeight="14.25"/>
  <cols>
    <col min="1" max="1" width="5.125" style="0" customWidth="1"/>
    <col min="2" max="2" width="12.875" style="0" bestFit="1" customWidth="1"/>
    <col min="3" max="3" width="18.00390625" style="0" bestFit="1" customWidth="1"/>
    <col min="4" max="4" width="19.875" style="0" customWidth="1"/>
    <col min="5" max="7" width="20.00390625" style="0" customWidth="1"/>
    <col min="8" max="8" width="12.375" style="0" bestFit="1" customWidth="1"/>
  </cols>
  <sheetData>
    <row r="2" spans="2:7" ht="13.5">
      <c r="B2" s="22" t="s">
        <v>51</v>
      </c>
      <c r="E2" s="75" t="s">
        <v>54</v>
      </c>
      <c r="F2" s="74" t="s">
        <v>52</v>
      </c>
      <c r="G2" s="74" t="s">
        <v>53</v>
      </c>
    </row>
    <row r="3" spans="2:7" ht="57" customHeight="1" thickBot="1">
      <c r="B3" s="53" t="s">
        <v>50</v>
      </c>
      <c r="C3" s="54"/>
      <c r="D3" s="54"/>
      <c r="E3" s="54"/>
      <c r="F3" s="54"/>
      <c r="G3" s="54"/>
    </row>
    <row r="4" spans="2:7" ht="15" thickBot="1">
      <c r="B4" s="6"/>
      <c r="C4" s="5" t="s">
        <v>4</v>
      </c>
      <c r="D4" s="5" t="s">
        <v>5</v>
      </c>
      <c r="E4" s="5" t="s">
        <v>13</v>
      </c>
      <c r="F4" s="5" t="s">
        <v>6</v>
      </c>
      <c r="G4" s="5" t="s">
        <v>7</v>
      </c>
    </row>
    <row r="5" spans="2:8" ht="15" thickBot="1">
      <c r="B5" s="4" t="s">
        <v>8</v>
      </c>
      <c r="C5" s="3" t="s">
        <v>1</v>
      </c>
      <c r="D5" s="20"/>
      <c r="E5" s="3"/>
      <c r="F5" s="73">
        <v>800000</v>
      </c>
      <c r="G5" s="7">
        <f>F5/1000</f>
        <v>800</v>
      </c>
      <c r="H5" s="14">
        <f>LEFT(D5,4)</f>
      </c>
    </row>
    <row r="6" spans="2:8" ht="15" thickBot="1">
      <c r="B6" s="4" t="s">
        <v>9</v>
      </c>
      <c r="C6" s="3" t="s">
        <v>12</v>
      </c>
      <c r="D6" s="21"/>
      <c r="E6" s="3" t="s">
        <v>2</v>
      </c>
      <c r="F6" s="73">
        <v>0</v>
      </c>
      <c r="G6" s="7">
        <f>F6/1000</f>
        <v>0</v>
      </c>
      <c r="H6" s="14">
        <f>LEFT(D6,4)</f>
      </c>
    </row>
    <row r="7" spans="2:8" ht="15" thickBot="1">
      <c r="B7" s="4" t="s">
        <v>10</v>
      </c>
      <c r="C7" s="3" t="s">
        <v>3</v>
      </c>
      <c r="D7" s="21"/>
      <c r="E7" s="3" t="s">
        <v>0</v>
      </c>
      <c r="F7" s="73">
        <v>50000</v>
      </c>
      <c r="G7" s="7">
        <f>F7/1000</f>
        <v>50</v>
      </c>
      <c r="H7" s="14">
        <f>LEFT(D7,4)</f>
      </c>
    </row>
    <row r="8" spans="2:7" ht="15" thickBot="1">
      <c r="B8" s="4" t="s">
        <v>11</v>
      </c>
      <c r="C8" s="3"/>
      <c r="D8" s="21"/>
      <c r="E8" s="3" t="s">
        <v>0</v>
      </c>
      <c r="F8" s="73">
        <v>0</v>
      </c>
      <c r="G8" s="7">
        <f>F8/1000</f>
        <v>0</v>
      </c>
    </row>
    <row r="9" ht="13.5">
      <c r="B9" s="2"/>
    </row>
    <row r="10" spans="2:7" ht="15" thickBot="1">
      <c r="B10" s="55" t="s">
        <v>37</v>
      </c>
      <c r="C10" s="56"/>
      <c r="D10" s="56"/>
      <c r="E10" s="56"/>
      <c r="F10" s="56"/>
      <c r="G10" s="56"/>
    </row>
    <row r="11" spans="2:7" ht="28.5" thickBot="1">
      <c r="B11" s="45" t="s">
        <v>14</v>
      </c>
      <c r="C11" s="47"/>
      <c r="D11" s="24" t="s">
        <v>15</v>
      </c>
      <c r="E11" s="11">
        <v>1.7</v>
      </c>
      <c r="F11" s="9" t="s">
        <v>44</v>
      </c>
      <c r="G11" s="10">
        <v>70000</v>
      </c>
    </row>
    <row r="12" spans="2:8" ht="15.75" customHeight="1" thickBot="1">
      <c r="B12" s="61" t="s">
        <v>16</v>
      </c>
      <c r="C12" s="1"/>
      <c r="D12" s="1" t="s">
        <v>19</v>
      </c>
      <c r="E12" s="1" t="s">
        <v>20</v>
      </c>
      <c r="F12" s="1" t="s">
        <v>21</v>
      </c>
      <c r="G12" s="32" t="s">
        <v>22</v>
      </c>
      <c r="H12" s="37" t="s">
        <v>30</v>
      </c>
    </row>
    <row r="13" spans="2:8" ht="15" thickBot="1">
      <c r="B13" s="62"/>
      <c r="C13" s="4" t="s">
        <v>8</v>
      </c>
      <c r="D13" s="28">
        <f>E13*F13</f>
        <v>136</v>
      </c>
      <c r="E13" s="1">
        <f>E$11*G13</f>
        <v>0.17</v>
      </c>
      <c r="F13" s="8">
        <f>G5</f>
        <v>800</v>
      </c>
      <c r="G13" s="38">
        <v>0.1</v>
      </c>
      <c r="H13" s="39">
        <f aca="true" t="shared" si="0" ref="H13:H20">D13/$D$20</f>
        <v>0.4725738396624472</v>
      </c>
    </row>
    <row r="14" spans="2:8" ht="15" thickBot="1">
      <c r="B14" s="62"/>
      <c r="C14" s="4" t="s">
        <v>17</v>
      </c>
      <c r="D14" s="28">
        <f>E14*F14</f>
        <v>0</v>
      </c>
      <c r="E14" s="1">
        <f>E$11*G14</f>
        <v>0</v>
      </c>
      <c r="F14" s="8">
        <f>G6</f>
        <v>0</v>
      </c>
      <c r="G14" s="38">
        <v>0</v>
      </c>
      <c r="H14" s="39">
        <f t="shared" si="0"/>
        <v>0</v>
      </c>
    </row>
    <row r="15" spans="2:8" ht="15" thickBot="1">
      <c r="B15" s="62"/>
      <c r="C15" s="4" t="s">
        <v>10</v>
      </c>
      <c r="D15" s="28">
        <f>E15*F15</f>
        <v>76.5</v>
      </c>
      <c r="E15" s="30">
        <f>E$11*G15</f>
        <v>1.53</v>
      </c>
      <c r="F15" s="31">
        <f>G7</f>
        <v>50</v>
      </c>
      <c r="G15" s="42">
        <v>0.9</v>
      </c>
      <c r="H15" s="39">
        <f t="shared" si="0"/>
        <v>0.26582278481012656</v>
      </c>
    </row>
    <row r="16" spans="2:8" ht="15" thickBot="1">
      <c r="B16" s="63"/>
      <c r="C16" s="3" t="s">
        <v>11</v>
      </c>
      <c r="D16" s="29">
        <f>E16*F16</f>
        <v>0</v>
      </c>
      <c r="E16" s="33">
        <f>E11*G16</f>
        <v>0</v>
      </c>
      <c r="F16" s="9">
        <f>G8</f>
        <v>0</v>
      </c>
      <c r="G16" s="41">
        <v>0</v>
      </c>
      <c r="H16" s="39">
        <f>D16/D20</f>
        <v>0</v>
      </c>
    </row>
    <row r="17" spans="2:8" ht="15" thickBot="1">
      <c r="B17" s="45" t="s">
        <v>18</v>
      </c>
      <c r="C17" s="47"/>
      <c r="D17" s="28">
        <f>12*250000/G11</f>
        <v>42.857142857142854</v>
      </c>
      <c r="E17" s="57" t="s">
        <v>47</v>
      </c>
      <c r="F17" s="58"/>
      <c r="G17" s="58"/>
      <c r="H17" s="39">
        <f t="shared" si="0"/>
        <v>0.14892032762472074</v>
      </c>
    </row>
    <row r="18" spans="2:8" ht="15.75" customHeight="1" thickBot="1">
      <c r="B18" s="59" t="s">
        <v>23</v>
      </c>
      <c r="C18" s="1" t="s">
        <v>24</v>
      </c>
      <c r="D18" s="28">
        <f>350000/G11</f>
        <v>5</v>
      </c>
      <c r="E18" s="43" t="s">
        <v>28</v>
      </c>
      <c r="F18" s="44"/>
      <c r="G18" s="44"/>
      <c r="H18" s="39">
        <f t="shared" si="0"/>
        <v>0.017374038222884088</v>
      </c>
    </row>
    <row r="19" spans="2:8" ht="15" thickBot="1">
      <c r="B19" s="60"/>
      <c r="C19" s="1" t="s">
        <v>25</v>
      </c>
      <c r="D19" s="28">
        <f>120*8*2000/G11</f>
        <v>27.428571428571427</v>
      </c>
      <c r="E19" s="45" t="s">
        <v>29</v>
      </c>
      <c r="F19" s="46"/>
      <c r="G19" s="46"/>
      <c r="H19" s="39">
        <f t="shared" si="0"/>
        <v>0.09530900967982127</v>
      </c>
    </row>
    <row r="20" spans="2:8" ht="15" thickBot="1">
      <c r="B20" s="45" t="s">
        <v>32</v>
      </c>
      <c r="C20" s="47"/>
      <c r="D20" s="28">
        <f>SUM(D13:D19)</f>
        <v>287.78571428571433</v>
      </c>
      <c r="E20" s="45"/>
      <c r="F20" s="46"/>
      <c r="G20" s="46"/>
      <c r="H20" s="39">
        <f t="shared" si="0"/>
        <v>1</v>
      </c>
    </row>
    <row r="21" spans="2:8" ht="15" thickBot="1">
      <c r="B21" s="45" t="s">
        <v>26</v>
      </c>
      <c r="C21" s="47"/>
      <c r="D21" s="28">
        <v>800</v>
      </c>
      <c r="E21" s="45" t="s">
        <v>36</v>
      </c>
      <c r="F21" s="46"/>
      <c r="G21" s="46"/>
      <c r="H21" s="36">
        <f>(D21-D20)/D20</f>
        <v>1.779846115661454</v>
      </c>
    </row>
    <row r="22" spans="2:8" ht="15" thickBot="1">
      <c r="B22" s="48" t="s">
        <v>27</v>
      </c>
      <c r="C22" s="49"/>
      <c r="D22" s="28">
        <f>(D21-D20)*G11*300</f>
        <v>10756500000</v>
      </c>
      <c r="E22" s="48" t="s">
        <v>46</v>
      </c>
      <c r="F22" s="50"/>
      <c r="G22" s="50"/>
      <c r="H22" s="40" t="s">
        <v>31</v>
      </c>
    </row>
    <row r="23" spans="2:7" ht="13.5">
      <c r="B23" s="18"/>
      <c r="C23" s="18"/>
      <c r="D23" s="19"/>
      <c r="E23" s="18"/>
      <c r="F23" s="18"/>
      <c r="G23" s="18"/>
    </row>
    <row r="24" spans="2:6" ht="15.75">
      <c r="B24" s="25"/>
      <c r="C24" s="25"/>
      <c r="D24" s="25"/>
      <c r="E24" s="13"/>
      <c r="F24" s="12"/>
    </row>
    <row r="25" spans="2:7" ht="16.5" thickBot="1">
      <c r="B25" s="68" t="s">
        <v>48</v>
      </c>
      <c r="C25" s="68"/>
      <c r="D25" s="68"/>
      <c r="E25" s="68"/>
      <c r="F25" s="68"/>
      <c r="G25" s="69"/>
    </row>
    <row r="26" spans="2:8" ht="16.5" thickBot="1">
      <c r="B26" s="70" t="s">
        <v>49</v>
      </c>
      <c r="C26" s="70"/>
      <c r="D26" s="70"/>
      <c r="E26" s="70"/>
      <c r="F26" s="70"/>
      <c r="G26" s="73">
        <v>7500000000</v>
      </c>
      <c r="H26" s="27"/>
    </row>
    <row r="27" spans="2:8" ht="16.5" thickBot="1">
      <c r="B27" s="70" t="s">
        <v>38</v>
      </c>
      <c r="C27" s="70"/>
      <c r="D27" s="70"/>
      <c r="E27" s="70">
        <f>6500*500/100000</f>
        <v>32.5</v>
      </c>
      <c r="F27" s="70"/>
      <c r="G27" s="71">
        <v>500000000</v>
      </c>
      <c r="H27" s="51"/>
    </row>
    <row r="28" spans="2:8" ht="16.5" thickBot="1">
      <c r="B28" s="70" t="s">
        <v>39</v>
      </c>
      <c r="C28" s="70"/>
      <c r="D28" s="70"/>
      <c r="E28" s="70">
        <f>6500*500/100000</f>
        <v>32.5</v>
      </c>
      <c r="F28" s="70"/>
      <c r="G28" s="72"/>
      <c r="H28" s="52"/>
    </row>
    <row r="29" spans="2:11" s="26" customFormat="1" ht="16.5" thickBot="1">
      <c r="B29" s="70" t="s">
        <v>40</v>
      </c>
      <c r="C29" s="70"/>
      <c r="D29" s="70"/>
      <c r="E29" s="70"/>
      <c r="F29" s="70"/>
      <c r="G29" s="28">
        <v>900000000</v>
      </c>
      <c r="H29" s="27"/>
      <c r="J29"/>
      <c r="K29"/>
    </row>
    <row r="30" spans="2:11" s="26" customFormat="1" ht="16.5" thickBot="1">
      <c r="B30" s="70" t="s">
        <v>41</v>
      </c>
      <c r="C30" s="70"/>
      <c r="D30" s="70"/>
      <c r="E30" s="70"/>
      <c r="F30" s="70"/>
      <c r="G30" s="28">
        <v>500000000</v>
      </c>
      <c r="H30" s="27"/>
      <c r="I30"/>
      <c r="J30"/>
      <c r="K30"/>
    </row>
    <row r="31" spans="2:8" ht="16.5" thickBot="1">
      <c r="B31" s="70" t="s">
        <v>42</v>
      </c>
      <c r="C31" s="70"/>
      <c r="D31" s="70"/>
      <c r="E31" s="70"/>
      <c r="F31" s="70"/>
      <c r="G31" s="34">
        <f>SUM(G26:G30)</f>
        <v>9400000000</v>
      </c>
      <c r="H31" s="35"/>
    </row>
    <row r="32" spans="2:8" ht="16.5" thickBot="1">
      <c r="B32" s="66" t="s">
        <v>43</v>
      </c>
      <c r="C32" s="66"/>
      <c r="D32" s="66"/>
      <c r="E32" s="66"/>
      <c r="F32" s="67"/>
      <c r="G32" s="64">
        <f>G31/D22</f>
        <v>0.8738902059220006</v>
      </c>
      <c r="H32" s="65"/>
    </row>
    <row r="33" spans="2:7" ht="18">
      <c r="B33" s="15"/>
      <c r="C33" s="15"/>
      <c r="D33" s="15"/>
      <c r="E33" s="15"/>
      <c r="F33" s="16"/>
      <c r="G33" s="17"/>
    </row>
    <row r="34" ht="13.5">
      <c r="B34" s="22" t="s">
        <v>33</v>
      </c>
    </row>
    <row r="35" ht="13.5">
      <c r="B35" s="23" t="s">
        <v>34</v>
      </c>
    </row>
    <row r="36" ht="13.5">
      <c r="B36" t="s">
        <v>45</v>
      </c>
    </row>
    <row r="37" ht="13.5">
      <c r="B37" t="s">
        <v>35</v>
      </c>
    </row>
  </sheetData>
  <sheetProtection/>
  <mergeCells count="26">
    <mergeCell ref="G32:H32"/>
    <mergeCell ref="B32:F32"/>
    <mergeCell ref="B25:G25"/>
    <mergeCell ref="B26:F26"/>
    <mergeCell ref="B27:F27"/>
    <mergeCell ref="B28:F28"/>
    <mergeCell ref="B29:F29"/>
    <mergeCell ref="B30:F30"/>
    <mergeCell ref="B31:F31"/>
    <mergeCell ref="G27:G28"/>
    <mergeCell ref="B22:C22"/>
    <mergeCell ref="E22:G22"/>
    <mergeCell ref="H27:H28"/>
    <mergeCell ref="B3:G3"/>
    <mergeCell ref="B10:G10"/>
    <mergeCell ref="B11:C11"/>
    <mergeCell ref="B17:C17"/>
    <mergeCell ref="E17:G17"/>
    <mergeCell ref="B18:B19"/>
    <mergeCell ref="B12:B16"/>
    <mergeCell ref="E18:G18"/>
    <mergeCell ref="E19:G19"/>
    <mergeCell ref="B20:C20"/>
    <mergeCell ref="E20:G20"/>
    <mergeCell ref="B21:C21"/>
    <mergeCell ref="E21:G21"/>
  </mergeCells>
  <hyperlinks>
    <hyperlink ref="E2" r:id="rId1" display="ww.epce.vn"/>
  </hyperlink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Mr Chung</cp:lastModifiedBy>
  <cp:lastPrinted>2014-12-09T19:12:36Z</cp:lastPrinted>
  <dcterms:created xsi:type="dcterms:W3CDTF">2014-10-28T06:40:15Z</dcterms:created>
  <dcterms:modified xsi:type="dcterms:W3CDTF">2017-07-08T08:42:28Z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